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05\Desktop\Informatie\"/>
    </mc:Choice>
  </mc:AlternateContent>
  <xr:revisionPtr revIDLastSave="0" documentId="8_{C6C738BC-6FFE-4B99-A7C0-4B5658B9D1DE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CROW_scheurwijdte" sheetId="1" r:id="rId1"/>
  </sheets>
  <externalReferences>
    <externalReference r:id="rId2"/>
  </externalReferences>
  <definedNames>
    <definedName name="Ac.eff">CROW_scheurwijdte!$F$44</definedName>
    <definedName name="Act">CROW_scheurwijdte!$F$29</definedName>
    <definedName name="_xlnm.Print_Area" localSheetId="0">CROW_scheurwijdte!$A$1:$L$59</definedName>
    <definedName name="_xlnm.Print_Titles" localSheetId="0">CROW_scheurwijdte!$1:$5</definedName>
    <definedName name="As">CROW_scheurwijdte!$F$25</definedName>
    <definedName name="b.">CROW_scheurwijdte!$F$18</definedName>
    <definedName name="c.">CROW_scheurwijdte!$F$26</definedName>
    <definedName name="Ecm">CROW_scheurwijdte!$F$11</definedName>
    <definedName name="Es">CROW_scheurwijdte!$F$15</definedName>
    <definedName name="fcd">CROW_scheurwijdte!#REF!</definedName>
    <definedName name="fcd.CAL">CROW_scheurwijdte!#REF!</definedName>
    <definedName name="fck">CROW_scheurwijdte!$F$9</definedName>
    <definedName name="fct.eff">CROW_scheurwijdte!$F$33</definedName>
    <definedName name="fctd">CROW_scheurwijdte!#REF!</definedName>
    <definedName name="fctm">CROW_scheurwijdte!$F$10</definedName>
    <definedName name="fyd">CROW_scheurwijdte!#REF!</definedName>
    <definedName name="fyk">CROW_scheurwijdte!$F$14</definedName>
    <definedName name="hc.eff">CROW_scheurwijdte!$F$43</definedName>
    <definedName name="k.">CROW_scheurwijdte!$F$35</definedName>
    <definedName name="k.1">CROW_scheurwijdte!$F$51</definedName>
    <definedName name="k.2">CROW_scheurwijdte!$F$52</definedName>
    <definedName name="k.3">CROW_scheurwijdte!$F$53</definedName>
    <definedName name="k.4">CROW_scheurwijdte!$F$54</definedName>
    <definedName name="kc">CROW_scheurwijdte!$F$36</definedName>
    <definedName name="kt">CROW_scheurwijdte!$F$47</definedName>
    <definedName name="Ncr">CROW_scheurwijdte!$F$38</definedName>
    <definedName name="Økm">CROW_scheurwijdte!$F$22</definedName>
    <definedName name="quotient">'[1]tabel 3.1'!$D$18</definedName>
    <definedName name="sr.max">CROW_scheurwijdte!$F$56</definedName>
    <definedName name="sr.NB">CROW_scheurwijdte!$F$57</definedName>
    <definedName name="swap">CROW_scheurwijdte!$F$23</definedName>
    <definedName name="t.">CROW_scheurwijdte!$F$19</definedName>
    <definedName name="αct">CROW_scheurwijdte!$F$32</definedName>
    <definedName name="αe">CROW_scheurwijdte!$F$46</definedName>
    <definedName name="γc.CAL">CROW_scheurwijdte!#REF!</definedName>
    <definedName name="γc.ULS">CROW_scheurwijdte!#REF!</definedName>
    <definedName name="γs">CROW_scheurwijdte!#REF!</definedName>
    <definedName name="εsm_εcm">CROW_scheurwijdte!$F$49</definedName>
    <definedName name="ρ">CROW_scheurwijdte!$F$30</definedName>
    <definedName name="ρc">CROW_scheurwijdte!#REF!</definedName>
    <definedName name="ρp.eff">CROW_scheurwijdte!$F$45</definedName>
    <definedName name="σs">CROW_scheurwijdte!$F$39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5" i="1"/>
  <c r="F35" i="1"/>
  <c r="F43" i="1" l="1"/>
  <c r="F44" i="1" s="1"/>
  <c r="F9" i="1" l="1"/>
  <c r="F11" i="1" s="1"/>
  <c r="F46" i="1" s="1"/>
  <c r="H33" i="1"/>
  <c r="H38" i="1"/>
  <c r="H11" i="1"/>
  <c r="H46" i="1"/>
  <c r="H39" i="1"/>
  <c r="H57" i="1"/>
  <c r="H10" i="1"/>
  <c r="H59" i="1"/>
  <c r="H25" i="1"/>
  <c r="H35" i="1"/>
  <c r="H43" i="1"/>
  <c r="H29" i="1"/>
  <c r="H49" i="1"/>
  <c r="H30" i="1"/>
  <c r="H45" i="1"/>
  <c r="H44" i="1"/>
  <c r="H56" i="1"/>
  <c r="F10" i="1" l="1"/>
  <c r="F33" i="1" s="1"/>
  <c r="F57" i="1"/>
  <c r="F45" i="1"/>
  <c r="F56" i="1" s="1"/>
  <c r="F30" i="1"/>
  <c r="B31" i="1" s="1"/>
  <c r="F38" i="1" l="1"/>
  <c r="F39" i="1" s="1"/>
  <c r="F41" i="1" l="1"/>
  <c r="F49" i="1"/>
  <c r="F59" i="1" s="1"/>
</calcChain>
</file>

<file path=xl/sharedStrings.xml><?xml version="1.0" encoding="utf-8"?>
<sst xmlns="http://schemas.openxmlformats.org/spreadsheetml/2006/main" count="142" uniqueCount="89">
  <si>
    <t>project:</t>
  </si>
  <si>
    <t>onderdeel:</t>
  </si>
  <si>
    <t>omschrijving:</t>
  </si>
  <si>
    <t>auteur:</t>
  </si>
  <si>
    <t>datum:</t>
  </si>
  <si>
    <t>Afmetingen</t>
  </si>
  <si>
    <t>=</t>
  </si>
  <si>
    <t>mm</t>
  </si>
  <si>
    <t>betonkwaliteit</t>
  </si>
  <si>
    <t>C30/37</t>
  </si>
  <si>
    <r>
      <t>f</t>
    </r>
    <r>
      <rPr>
        <vertAlign val="subscript"/>
        <sz val="10"/>
        <color theme="1"/>
        <rFont val="Arial"/>
        <family val="2"/>
      </rPr>
      <t>ck</t>
    </r>
  </si>
  <si>
    <t>wapening</t>
  </si>
  <si>
    <t>B500B</t>
  </si>
  <si>
    <t>vloeisterkte</t>
  </si>
  <si>
    <t>[-]</t>
  </si>
  <si>
    <r>
      <t>f</t>
    </r>
    <r>
      <rPr>
        <vertAlign val="subscript"/>
        <sz val="10"/>
        <color theme="1"/>
        <rFont val="Arial"/>
        <family val="2"/>
      </rPr>
      <t>yk</t>
    </r>
  </si>
  <si>
    <t>elasticiteitsmodulus</t>
  </si>
  <si>
    <r>
      <t>E</t>
    </r>
    <r>
      <rPr>
        <vertAlign val="subscript"/>
        <sz val="10"/>
        <color theme="1"/>
        <rFont val="Arial"/>
        <family val="2"/>
      </rPr>
      <t>s</t>
    </r>
  </si>
  <si>
    <r>
      <t>E</t>
    </r>
    <r>
      <rPr>
        <vertAlign val="subscript"/>
        <sz val="10"/>
        <color theme="1"/>
        <rFont val="Arial"/>
        <family val="2"/>
      </rPr>
      <t>cm</t>
    </r>
  </si>
  <si>
    <t>gemiddelde treksterkte</t>
  </si>
  <si>
    <r>
      <t>f</t>
    </r>
    <r>
      <rPr>
        <vertAlign val="subscript"/>
        <sz val="10"/>
        <color theme="1"/>
        <rFont val="Arial"/>
        <family val="2"/>
      </rPr>
      <t>ctm</t>
    </r>
  </si>
  <si>
    <t>Uitgangspunten</t>
  </si>
  <si>
    <t>Wapening</t>
  </si>
  <si>
    <t>staafafstand</t>
  </si>
  <si>
    <t>mm²</t>
  </si>
  <si>
    <r>
      <t>Ø</t>
    </r>
    <r>
      <rPr>
        <vertAlign val="subscript"/>
        <sz val="10"/>
        <color theme="1"/>
        <rFont val="Arial"/>
        <family val="2"/>
      </rPr>
      <t>km</t>
    </r>
  </si>
  <si>
    <r>
      <t>s</t>
    </r>
    <r>
      <rPr>
        <vertAlign val="subscript"/>
        <sz val="10"/>
        <color theme="1"/>
        <rFont val="Arial"/>
        <family val="2"/>
      </rPr>
      <t>wap</t>
    </r>
  </si>
  <si>
    <r>
      <t>A</t>
    </r>
    <r>
      <rPr>
        <vertAlign val="subscript"/>
        <sz val="10"/>
        <color theme="1"/>
        <rFont val="Arial"/>
        <family val="2"/>
      </rPr>
      <t>s</t>
    </r>
  </si>
  <si>
    <t>Berekening scheurwijdte verhinderde vervorming</t>
  </si>
  <si>
    <r>
      <t>A</t>
    </r>
    <r>
      <rPr>
        <vertAlign val="subscript"/>
        <sz val="10"/>
        <color theme="1"/>
        <rFont val="Arial"/>
        <family val="2"/>
      </rPr>
      <t>ct</t>
    </r>
  </si>
  <si>
    <t>coëfficiënt eigenspanningen</t>
  </si>
  <si>
    <r>
      <t>k</t>
    </r>
    <r>
      <rPr>
        <vertAlign val="subscript"/>
        <sz val="10"/>
        <color theme="1"/>
        <rFont val="Arial"/>
        <family val="2"/>
      </rPr>
      <t>.</t>
    </r>
  </si>
  <si>
    <t>zuivere trek</t>
  </si>
  <si>
    <r>
      <t>k</t>
    </r>
    <r>
      <rPr>
        <vertAlign val="subscript"/>
        <sz val="10"/>
        <color theme="1"/>
        <rFont val="Arial"/>
        <family val="2"/>
      </rPr>
      <t>c</t>
    </r>
  </si>
  <si>
    <t>treksterkte beton bij scheuren</t>
  </si>
  <si>
    <r>
      <t>f</t>
    </r>
    <r>
      <rPr>
        <vertAlign val="subscript"/>
        <sz val="10"/>
        <color theme="1"/>
        <rFont val="Arial"/>
        <family val="2"/>
      </rPr>
      <t>ct.eff</t>
    </r>
  </si>
  <si>
    <r>
      <t>α</t>
    </r>
    <r>
      <rPr>
        <vertAlign val="subscript"/>
        <sz val="10"/>
        <color theme="1"/>
        <rFont val="Arial"/>
        <family val="2"/>
      </rPr>
      <t>ct</t>
    </r>
  </si>
  <si>
    <r>
      <t>σ</t>
    </r>
    <r>
      <rPr>
        <vertAlign val="subscript"/>
        <sz val="10"/>
        <color theme="1"/>
        <rFont val="Arial"/>
        <family val="2"/>
      </rPr>
      <t>s</t>
    </r>
  </si>
  <si>
    <t>CONTROLE</t>
  </si>
  <si>
    <t>effectieve hoogte trekband</t>
  </si>
  <si>
    <r>
      <t>c</t>
    </r>
    <r>
      <rPr>
        <vertAlign val="subscript"/>
        <sz val="10"/>
        <color theme="1"/>
        <rFont val="Arial"/>
        <family val="2"/>
      </rPr>
      <t>.</t>
    </r>
  </si>
  <si>
    <r>
      <t>h</t>
    </r>
    <r>
      <rPr>
        <vertAlign val="subscript"/>
        <sz val="10"/>
        <color theme="1"/>
        <rFont val="Arial"/>
        <family val="2"/>
      </rPr>
      <t>c.eff</t>
    </r>
  </si>
  <si>
    <t>effectief oppervlak trekband</t>
  </si>
  <si>
    <r>
      <t>A</t>
    </r>
    <r>
      <rPr>
        <vertAlign val="subscript"/>
        <sz val="10"/>
        <color theme="1"/>
        <rFont val="Arial"/>
        <family val="2"/>
      </rPr>
      <t>c.eff</t>
    </r>
  </si>
  <si>
    <r>
      <t>ρ</t>
    </r>
    <r>
      <rPr>
        <vertAlign val="subscript"/>
        <sz val="10"/>
        <color theme="1"/>
        <rFont val="Arial"/>
        <family val="2"/>
      </rPr>
      <t>p.eff</t>
    </r>
  </si>
  <si>
    <r>
      <t>α</t>
    </r>
    <r>
      <rPr>
        <vertAlign val="subscript"/>
        <sz val="10"/>
        <color theme="1"/>
        <rFont val="Arial"/>
        <family val="2"/>
      </rPr>
      <t>e</t>
    </r>
  </si>
  <si>
    <t>gemiddelde rek</t>
  </si>
  <si>
    <t>factor voor belastingduur</t>
  </si>
  <si>
    <r>
      <t>k</t>
    </r>
    <r>
      <rPr>
        <vertAlign val="subscript"/>
        <sz val="10"/>
        <color theme="1"/>
        <rFont val="Arial"/>
        <family val="2"/>
      </rPr>
      <t>t</t>
    </r>
  </si>
  <si>
    <r>
      <t>w</t>
    </r>
    <r>
      <rPr>
        <vertAlign val="subscript"/>
        <sz val="10"/>
        <color theme="1"/>
        <rFont val="Arial"/>
        <family val="2"/>
      </rPr>
      <t>k</t>
    </r>
  </si>
  <si>
    <r>
      <t>s</t>
    </r>
    <r>
      <rPr>
        <vertAlign val="subscript"/>
        <sz val="10"/>
        <color theme="1"/>
        <rFont val="Arial"/>
        <family val="2"/>
      </rPr>
      <t>r.max</t>
    </r>
  </si>
  <si>
    <r>
      <t>k</t>
    </r>
    <r>
      <rPr>
        <vertAlign val="subscript"/>
        <sz val="10"/>
        <color theme="1"/>
        <rFont val="Arial"/>
        <family val="2"/>
      </rPr>
      <t>.4</t>
    </r>
  </si>
  <si>
    <r>
      <t>k</t>
    </r>
    <r>
      <rPr>
        <vertAlign val="subscript"/>
        <sz val="10"/>
        <color theme="1"/>
        <rFont val="Arial"/>
        <family val="2"/>
      </rPr>
      <t>.2</t>
    </r>
  </si>
  <si>
    <r>
      <t>k</t>
    </r>
    <r>
      <rPr>
        <vertAlign val="subscript"/>
        <sz val="10"/>
        <color theme="1"/>
        <rFont val="Arial"/>
        <family val="2"/>
      </rPr>
      <t>.1</t>
    </r>
  </si>
  <si>
    <r>
      <t>k</t>
    </r>
    <r>
      <rPr>
        <vertAlign val="subscript"/>
        <sz val="10"/>
        <color theme="1"/>
        <rFont val="Arial"/>
        <family val="2"/>
      </rPr>
      <t>.3</t>
    </r>
  </si>
  <si>
    <t>coëfficiënt hechtende wapening</t>
  </si>
  <si>
    <t>coëfficiënt rekverdeling</t>
  </si>
  <si>
    <t>maximale scheurafstand</t>
  </si>
  <si>
    <r>
      <t>ε</t>
    </r>
    <r>
      <rPr>
        <vertAlign val="subscript"/>
        <sz val="10"/>
        <color theme="1"/>
        <rFont val="Arial"/>
        <family val="2"/>
      </rPr>
      <t>sm</t>
    </r>
    <r>
      <rPr>
        <sz val="10"/>
        <color theme="1"/>
        <rFont val="Arial"/>
        <family val="2"/>
      </rPr>
      <t>_ε</t>
    </r>
    <r>
      <rPr>
        <vertAlign val="subscript"/>
        <sz val="10"/>
        <color theme="1"/>
        <rFont val="Arial"/>
        <family val="2"/>
      </rPr>
      <t>cm</t>
    </r>
  </si>
  <si>
    <t>scheurkracht betonnen doorsnede</t>
  </si>
  <si>
    <t>kN</t>
  </si>
  <si>
    <r>
      <t>N</t>
    </r>
    <r>
      <rPr>
        <vertAlign val="subscript"/>
        <sz val="10"/>
        <color theme="1"/>
        <rFont val="Arial"/>
        <family val="2"/>
      </rPr>
      <t>cr</t>
    </r>
  </si>
  <si>
    <r>
      <t>s</t>
    </r>
    <r>
      <rPr>
        <vertAlign val="subscript"/>
        <sz val="10"/>
        <color theme="1"/>
        <rFont val="Arial"/>
        <family val="2"/>
      </rPr>
      <t>r.NB</t>
    </r>
  </si>
  <si>
    <t>absolute wapeningspercentage</t>
  </si>
  <si>
    <t>ρ</t>
  </si>
  <si>
    <t>staaloppervlak in de totale doorsnede</t>
  </si>
  <si>
    <t>Uitgegaan wordt van symmetrische wapening in de doorsnede.</t>
  </si>
  <si>
    <t>oppervlakte beton in gehele doorsnede</t>
  </si>
  <si>
    <t>dekking op berekende wapening</t>
  </si>
  <si>
    <t xml:space="preserve">secans-elasticiteitsmodulus </t>
  </si>
  <si>
    <t>staalspanning na ontstaan scheur</t>
  </si>
  <si>
    <t>verhouding elasticiteitsmoduli</t>
  </si>
  <si>
    <t>factor spreiding treksterkte</t>
  </si>
  <si>
    <t>staafdiameter</t>
  </si>
  <si>
    <t>relatieve wapeningshoeveelheid</t>
  </si>
  <si>
    <t>karakteristieke cilinderdruksterkte</t>
  </si>
  <si>
    <t>berekende scheurwijdte</t>
  </si>
  <si>
    <t>grenswaarde scheurafstand NB</t>
  </si>
  <si>
    <t>MPa</t>
  </si>
  <si>
    <t>GPa</t>
  </si>
  <si>
    <t>m²</t>
  </si>
  <si>
    <t>[*10^-3]</t>
  </si>
  <si>
    <t>totale dikte van de doorsnede</t>
  </si>
  <si>
    <r>
      <t>t</t>
    </r>
    <r>
      <rPr>
        <vertAlign val="subscript"/>
        <sz val="10"/>
        <color theme="1"/>
        <rFont val="Arial"/>
        <family val="2"/>
      </rPr>
      <t>.</t>
    </r>
  </si>
  <si>
    <t>totale breedte van de doorsnede</t>
  </si>
  <si>
    <r>
      <t>b</t>
    </r>
    <r>
      <rPr>
        <vertAlign val="subscript"/>
        <sz val="10"/>
        <color theme="1"/>
        <rFont val="Arial"/>
        <family val="2"/>
      </rPr>
      <t>.</t>
    </r>
  </si>
  <si>
    <t>CROW</t>
  </si>
  <si>
    <t>Wand op vloer</t>
  </si>
  <si>
    <t>Rekenvoorbeeld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</si>
</sst>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5" fillId="3" borderId="2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/>
    <xf numFmtId="0" fontId="0" fillId="3" borderId="0" xfId="0" applyFont="1" applyFill="1" applyBorder="1" applyAlignment="1">
      <alignment horizontal="right"/>
    </xf>
    <xf numFmtId="3" fontId="0" fillId="3" borderId="0" xfId="0" applyNumberFormat="1" applyFill="1" applyBorder="1" applyAlignment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ont="1" applyFill="1" applyAlignment="1">
      <alignment horizontal="right"/>
    </xf>
    <xf numFmtId="0" fontId="5" fillId="3" borderId="0" xfId="0" applyFont="1" applyFill="1"/>
    <xf numFmtId="164" fontId="0" fillId="3" borderId="0" xfId="0" applyNumberFormat="1" applyFill="1" applyBorder="1" applyAlignment="1"/>
    <xf numFmtId="0" fontId="0" fillId="0" borderId="0" xfId="0" applyAlignment="1">
      <alignment horizontal="left" vertical="center" indent="4"/>
    </xf>
    <xf numFmtId="4" fontId="0" fillId="3" borderId="0" xfId="0" applyNumberFormat="1" applyFill="1" applyAlignment="1"/>
    <xf numFmtId="3" fontId="0" fillId="3" borderId="0" xfId="0" applyNumberFormat="1" applyFill="1" applyAlignme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/>
    <xf numFmtId="3" fontId="7" fillId="3" borderId="0" xfId="0" applyNumberFormat="1" applyFont="1" applyFill="1" applyAlignment="1"/>
    <xf numFmtId="11" fontId="0" fillId="3" borderId="0" xfId="0" applyNumberFormat="1" applyFill="1" applyAlignment="1"/>
    <xf numFmtId="0" fontId="1" fillId="3" borderId="0" xfId="0" applyFont="1" applyFill="1"/>
    <xf numFmtId="0" fontId="1" fillId="3" borderId="0" xfId="0" applyFont="1" applyFill="1" applyAlignment="1"/>
    <xf numFmtId="0" fontId="0" fillId="0" borderId="0" xfId="0" quotePrefix="1"/>
    <xf numFmtId="1" fontId="0" fillId="3" borderId="0" xfId="0" applyNumberFormat="1" applyFill="1" applyAlignment="1"/>
    <xf numFmtId="0" fontId="5" fillId="0" borderId="0" xfId="0" applyFont="1" applyFill="1" applyBorder="1"/>
    <xf numFmtId="10" fontId="0" fillId="3" borderId="0" xfId="0" applyNumberFormat="1" applyFill="1" applyAlignment="1"/>
    <xf numFmtId="165" fontId="0" fillId="3" borderId="0" xfId="0" applyNumberFormat="1" applyFill="1" applyAlignment="1"/>
  </cellXfs>
  <cellStyles count="2">
    <cellStyle name="Standaard" xfId="0" builtinId="0"/>
    <cellStyle name="Standaard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249708</xdr:colOff>
      <xdr:row>13</xdr:row>
      <xdr:rowOff>106680</xdr:rowOff>
    </xdr:from>
    <xdr:to>
      <xdr:col>10</xdr:col>
      <xdr:colOff>867161</xdr:colOff>
      <xdr:row>28</xdr:row>
      <xdr:rowOff>133359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DF9F598-D0B3-4378-9610-C9A63112E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868" y="2377440"/>
          <a:ext cx="1813793" cy="2788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ndaard%20spreadsheets\3-Toetsingen%20Beton\wapening%20rechthoek%20v2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kening"/>
      <sheetName val="tabel 3.1"/>
      <sheetName val="Versie + Validatie"/>
      <sheetName val="Verificatie"/>
      <sheetName val="wapening rechthoek v2.5"/>
    </sheetNames>
    <sheetDataSet>
      <sheetData sheetId="0"/>
      <sheetData sheetId="1">
        <row r="3">
          <cell r="C3">
            <v>12</v>
          </cell>
        </row>
        <row r="18">
          <cell r="D18">
            <v>1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59"/>
  <sheetViews>
    <sheetView tabSelected="1" zoomScaleNormal="100" workbookViewId="0">
      <selection activeCell="M21" sqref="M21"/>
    </sheetView>
  </sheetViews>
  <sheetFormatPr defaultRowHeight="13" x14ac:dyDescent="0.6"/>
  <cols>
    <col min="1" max="1" width="2.6796875" style="38" customWidth="1"/>
    <col min="2" max="2" width="32.86328125" style="38" customWidth="1"/>
    <col min="3" max="3" width="2.54296875" style="38" customWidth="1"/>
    <col min="4" max="4" width="9.08984375" style="39"/>
    <col min="5" max="5" width="2.08984375" style="40" bestFit="1" customWidth="1"/>
    <col min="6" max="6" width="9.86328125" style="41" customWidth="1"/>
    <col min="7" max="7" width="6.6796875" style="38" customWidth="1"/>
    <col min="8" max="8" width="8.31640625" style="43" customWidth="1"/>
    <col min="9" max="9" width="8.31640625" style="38" customWidth="1"/>
    <col min="10" max="10" width="9.08984375" style="38"/>
    <col min="11" max="11" width="13" style="38" customWidth="1"/>
    <col min="12" max="12" width="2.6796875" style="38" customWidth="1"/>
    <col min="14" max="14" width="9.453125" bestFit="1" customWidth="1"/>
  </cols>
  <sheetData>
    <row r="1" spans="1:12" x14ac:dyDescent="0.6">
      <c r="A1" s="1"/>
      <c r="B1" s="2"/>
      <c r="C1" s="2"/>
      <c r="D1" s="17"/>
      <c r="E1" s="14"/>
      <c r="F1" s="22"/>
      <c r="G1" s="2"/>
      <c r="H1" s="19"/>
      <c r="I1" s="2"/>
      <c r="J1" s="2"/>
      <c r="K1" s="2"/>
      <c r="L1" s="3"/>
    </row>
    <row r="2" spans="1:12" x14ac:dyDescent="0.6">
      <c r="A2" s="4"/>
      <c r="B2" s="11" t="s">
        <v>0</v>
      </c>
      <c r="C2" s="5" t="s">
        <v>88</v>
      </c>
      <c r="D2" s="12"/>
      <c r="E2" s="15"/>
      <c r="F2" s="23"/>
      <c r="G2" s="5"/>
      <c r="H2" s="20"/>
      <c r="I2" s="5"/>
      <c r="J2" s="11" t="s">
        <v>3</v>
      </c>
      <c r="K2" s="12" t="s">
        <v>86</v>
      </c>
      <c r="L2" s="6"/>
    </row>
    <row r="3" spans="1:12" x14ac:dyDescent="0.6">
      <c r="A3" s="4"/>
      <c r="B3" s="11" t="s">
        <v>1</v>
      </c>
      <c r="C3" s="5" t="s">
        <v>87</v>
      </c>
      <c r="D3" s="10"/>
      <c r="E3" s="15"/>
      <c r="F3" s="23"/>
      <c r="G3" s="5"/>
      <c r="H3" s="20"/>
      <c r="I3" s="5"/>
      <c r="J3" s="11" t="s">
        <v>4</v>
      </c>
      <c r="K3" s="13"/>
      <c r="L3" s="6"/>
    </row>
    <row r="4" spans="1:12" x14ac:dyDescent="0.6">
      <c r="A4" s="4"/>
      <c r="B4" s="11" t="s">
        <v>2</v>
      </c>
      <c r="C4" s="5"/>
      <c r="D4" s="12"/>
      <c r="E4" s="15"/>
      <c r="F4" s="23"/>
      <c r="G4" s="5"/>
      <c r="H4" s="20"/>
      <c r="I4" s="5"/>
      <c r="J4" s="5"/>
      <c r="K4" s="5"/>
      <c r="L4" s="6"/>
    </row>
    <row r="5" spans="1:12" x14ac:dyDescent="0.6">
      <c r="A5" s="7"/>
      <c r="B5" s="8"/>
      <c r="C5" s="8"/>
      <c r="D5" s="18"/>
      <c r="E5" s="16"/>
      <c r="F5" s="24"/>
      <c r="G5" s="8"/>
      <c r="H5" s="21"/>
      <c r="I5" s="8"/>
      <c r="J5" s="8"/>
      <c r="K5" s="8"/>
      <c r="L5" s="9"/>
    </row>
    <row r="6" spans="1:12" x14ac:dyDescent="0.6">
      <c r="A6" s="25"/>
      <c r="B6" s="25"/>
      <c r="C6" s="25"/>
      <c r="D6" s="26"/>
      <c r="E6" s="27"/>
      <c r="F6" s="28"/>
      <c r="G6" s="25"/>
      <c r="H6" s="29"/>
      <c r="I6" s="25"/>
      <c r="J6" s="25"/>
      <c r="K6" s="25"/>
      <c r="L6" s="25"/>
    </row>
    <row r="7" spans="1:12" x14ac:dyDescent="0.6">
      <c r="A7" s="30"/>
      <c r="B7" s="31" t="s">
        <v>21</v>
      </c>
      <c r="C7" s="30"/>
      <c r="D7" s="32"/>
      <c r="E7" s="33"/>
      <c r="F7" s="34"/>
      <c r="G7" s="30"/>
      <c r="H7" s="35"/>
      <c r="I7" s="30"/>
      <c r="J7" s="30"/>
      <c r="K7" s="30"/>
      <c r="L7" s="30"/>
    </row>
    <row r="8" spans="1:12" x14ac:dyDescent="0.6">
      <c r="A8" s="30"/>
      <c r="B8" s="30" t="s">
        <v>8</v>
      </c>
      <c r="C8" s="30"/>
      <c r="D8" s="32"/>
      <c r="E8" s="33"/>
      <c r="F8" s="48" t="s">
        <v>9</v>
      </c>
      <c r="G8" s="30"/>
      <c r="H8" s="35"/>
      <c r="I8" s="30"/>
      <c r="J8" s="30"/>
      <c r="K8" s="30"/>
      <c r="L8" s="30"/>
    </row>
    <row r="9" spans="1:12" ht="15.5" x14ac:dyDescent="0.85">
      <c r="A9" s="30"/>
      <c r="B9" s="30" t="s">
        <v>75</v>
      </c>
      <c r="C9" s="30"/>
      <c r="D9" s="36" t="s">
        <v>10</v>
      </c>
      <c r="E9" s="33" t="s">
        <v>6</v>
      </c>
      <c r="F9" s="32" t="str">
        <f>MID(F8,2,2)</f>
        <v>30</v>
      </c>
      <c r="G9" s="30" t="s">
        <v>78</v>
      </c>
      <c r="H9" s="35"/>
      <c r="I9" s="30"/>
      <c r="J9" s="30"/>
      <c r="K9" s="30"/>
      <c r="L9" s="30"/>
    </row>
    <row r="10" spans="1:12" ht="15.5" x14ac:dyDescent="0.85">
      <c r="A10" s="30"/>
      <c r="B10" s="30" t="s">
        <v>19</v>
      </c>
      <c r="C10" s="30"/>
      <c r="D10" s="36" t="s">
        <v>20</v>
      </c>
      <c r="E10" s="33" t="s">
        <v>6</v>
      </c>
      <c r="F10" s="44">
        <f>0.3*fck^(2/3)</f>
        <v>2.896468153816889</v>
      </c>
      <c r="G10" s="30" t="s">
        <v>78</v>
      </c>
      <c r="H10" s="35" t="str">
        <f t="shared" ref="H10:H11" si="0">GetFormula(F10)</f>
        <v>(=0.3*fck^(2/3))</v>
      </c>
      <c r="I10" s="30"/>
      <c r="J10" s="30"/>
      <c r="K10" s="30"/>
      <c r="L10" s="30"/>
    </row>
    <row r="11" spans="1:12" ht="15.5" x14ac:dyDescent="0.85">
      <c r="A11" s="30"/>
      <c r="B11" s="30" t="s">
        <v>69</v>
      </c>
      <c r="C11" s="30"/>
      <c r="D11" s="36" t="s">
        <v>18</v>
      </c>
      <c r="E11" s="33" t="s">
        <v>6</v>
      </c>
      <c r="F11" s="37">
        <f xml:space="preserve"> MROUND(22 * ((fck+8)/10)^0.3,1)</f>
        <v>33</v>
      </c>
      <c r="G11" s="30" t="s">
        <v>79</v>
      </c>
      <c r="H11" s="35" t="str">
        <f t="shared" si="0"/>
        <v>(= MROUND(22 * ((fck+8)/10)^0.3,1))</v>
      </c>
      <c r="I11" s="30"/>
      <c r="J11" s="30"/>
      <c r="K11" s="30"/>
      <c r="L11" s="30"/>
    </row>
    <row r="12" spans="1:12" x14ac:dyDescent="0.6">
      <c r="A12" s="30"/>
      <c r="B12" s="30"/>
      <c r="C12" s="30"/>
      <c r="D12" s="36"/>
      <c r="E12" s="33"/>
      <c r="F12" s="34"/>
      <c r="G12" s="30"/>
      <c r="H12" s="35"/>
      <c r="I12" s="30"/>
      <c r="J12" s="30"/>
      <c r="K12" s="30"/>
      <c r="L12" s="30"/>
    </row>
    <row r="13" spans="1:12" x14ac:dyDescent="0.6">
      <c r="A13" s="30"/>
      <c r="B13" s="30" t="s">
        <v>11</v>
      </c>
      <c r="C13" s="30"/>
      <c r="D13" s="36"/>
      <c r="E13" s="33"/>
      <c r="F13" s="32" t="s">
        <v>12</v>
      </c>
      <c r="G13" s="30"/>
      <c r="H13" s="35"/>
      <c r="I13" s="30"/>
      <c r="J13" s="30"/>
      <c r="K13" s="30"/>
      <c r="L13" s="30"/>
    </row>
    <row r="14" spans="1:12" ht="15.5" x14ac:dyDescent="0.85">
      <c r="A14" s="30"/>
      <c r="B14" s="30" t="s">
        <v>13</v>
      </c>
      <c r="C14" s="30"/>
      <c r="D14" s="36" t="s">
        <v>15</v>
      </c>
      <c r="E14" s="33" t="s">
        <v>6</v>
      </c>
      <c r="F14" s="34">
        <v>500</v>
      </c>
      <c r="G14" s="30" t="s">
        <v>78</v>
      </c>
      <c r="H14" s="35"/>
      <c r="I14" s="30"/>
      <c r="J14" s="30"/>
      <c r="K14" s="30"/>
      <c r="L14" s="30"/>
    </row>
    <row r="15" spans="1:12" ht="15.5" x14ac:dyDescent="0.85">
      <c r="A15" s="30"/>
      <c r="B15" s="30" t="s">
        <v>16</v>
      </c>
      <c r="C15" s="30"/>
      <c r="D15" s="36" t="s">
        <v>17</v>
      </c>
      <c r="E15" s="33" t="s">
        <v>6</v>
      </c>
      <c r="F15" s="37">
        <v>200</v>
      </c>
      <c r="G15" s="30" t="s">
        <v>79</v>
      </c>
      <c r="H15" s="35"/>
      <c r="I15" s="30"/>
      <c r="J15" s="30"/>
      <c r="K15" s="30"/>
      <c r="L15" s="30"/>
    </row>
    <row r="16" spans="1:12" x14ac:dyDescent="0.6">
      <c r="A16" s="30"/>
      <c r="B16" s="30"/>
      <c r="C16" s="30"/>
      <c r="D16" s="32"/>
      <c r="E16" s="33"/>
      <c r="F16" s="34"/>
      <c r="G16" s="30"/>
      <c r="H16" s="35"/>
      <c r="I16" s="30"/>
      <c r="J16" s="30"/>
      <c r="K16" s="30"/>
      <c r="L16" s="30"/>
    </row>
    <row r="17" spans="1:12" x14ac:dyDescent="0.6">
      <c r="A17" s="30"/>
      <c r="B17" s="31" t="s">
        <v>5</v>
      </c>
      <c r="C17" s="30"/>
      <c r="D17" s="32"/>
      <c r="E17" s="33"/>
      <c r="F17" s="34"/>
      <c r="G17" s="30"/>
      <c r="H17" s="35"/>
      <c r="I17" s="30"/>
      <c r="J17" s="30"/>
      <c r="K17" s="30"/>
      <c r="L17" s="30"/>
    </row>
    <row r="18" spans="1:12" ht="15.5" x14ac:dyDescent="0.85">
      <c r="B18" s="38" t="s">
        <v>84</v>
      </c>
      <c r="D18" s="42" t="s">
        <v>85</v>
      </c>
      <c r="E18" s="40" t="s">
        <v>6</v>
      </c>
      <c r="F18" s="49">
        <v>4000</v>
      </c>
      <c r="G18" s="38" t="s">
        <v>7</v>
      </c>
    </row>
    <row r="19" spans="1:12" ht="15.5" x14ac:dyDescent="0.85">
      <c r="B19" s="38" t="s">
        <v>82</v>
      </c>
      <c r="D19" s="42" t="s">
        <v>83</v>
      </c>
      <c r="E19" s="40" t="s">
        <v>6</v>
      </c>
      <c r="F19" s="49">
        <v>500</v>
      </c>
      <c r="G19" s="38" t="s">
        <v>7</v>
      </c>
      <c r="H19" s="35"/>
    </row>
    <row r="20" spans="1:12" x14ac:dyDescent="0.6">
      <c r="A20" s="30"/>
      <c r="B20" s="30"/>
      <c r="C20" s="30"/>
      <c r="D20" s="32"/>
      <c r="E20" s="33"/>
      <c r="F20" s="34"/>
      <c r="G20" s="30"/>
      <c r="H20" s="35"/>
      <c r="I20" s="30"/>
      <c r="J20" s="30"/>
      <c r="K20" s="30"/>
      <c r="L20" s="30"/>
    </row>
    <row r="21" spans="1:12" x14ac:dyDescent="0.6">
      <c r="B21" s="31" t="s">
        <v>22</v>
      </c>
    </row>
    <row r="22" spans="1:12" ht="15.5" x14ac:dyDescent="0.85">
      <c r="B22" s="38" t="s">
        <v>73</v>
      </c>
      <c r="D22" s="42" t="s">
        <v>25</v>
      </c>
      <c r="E22" s="40" t="s">
        <v>6</v>
      </c>
      <c r="F22" s="49">
        <v>20</v>
      </c>
      <c r="G22" s="38" t="s">
        <v>7</v>
      </c>
    </row>
    <row r="23" spans="1:12" ht="15.5" x14ac:dyDescent="0.85">
      <c r="B23" s="38" t="s">
        <v>23</v>
      </c>
      <c r="D23" s="42" t="s">
        <v>26</v>
      </c>
      <c r="E23" s="40" t="s">
        <v>6</v>
      </c>
      <c r="F23" s="50">
        <v>100</v>
      </c>
      <c r="G23" s="38" t="s">
        <v>7</v>
      </c>
    </row>
    <row r="24" spans="1:12" x14ac:dyDescent="0.6">
      <c r="B24" s="38" t="s">
        <v>66</v>
      </c>
      <c r="D24" s="42"/>
      <c r="F24" s="51"/>
      <c r="H24" s="35"/>
    </row>
    <row r="25" spans="1:12" ht="15.5" x14ac:dyDescent="0.85">
      <c r="B25" s="38" t="s">
        <v>65</v>
      </c>
      <c r="D25" s="42" t="s">
        <v>27</v>
      </c>
      <c r="E25" s="40" t="s">
        <v>6</v>
      </c>
      <c r="F25" s="47">
        <f>2*PI()/4*Økm^2*b./swap</f>
        <v>25132.741228718347</v>
      </c>
      <c r="G25" s="38" t="s">
        <v>24</v>
      </c>
      <c r="H25" s="35" t="str">
        <f t="shared" ref="H25" si="1">GetFormula(F25)</f>
        <v>(=2*PI()/4*Økm^2*b./swap)</v>
      </c>
    </row>
    <row r="26" spans="1:12" ht="15.5" x14ac:dyDescent="0.85">
      <c r="B26" s="38" t="s">
        <v>68</v>
      </c>
      <c r="D26" s="42" t="s">
        <v>40</v>
      </c>
      <c r="E26" s="40" t="s">
        <v>6</v>
      </c>
      <c r="F26" s="49">
        <v>70</v>
      </c>
      <c r="G26" s="38" t="s">
        <v>7</v>
      </c>
    </row>
    <row r="28" spans="1:12" x14ac:dyDescent="0.6">
      <c r="B28" s="31" t="s">
        <v>28</v>
      </c>
    </row>
    <row r="29" spans="1:12" ht="15.5" x14ac:dyDescent="0.85">
      <c r="B29" s="38" t="s">
        <v>67</v>
      </c>
      <c r="D29" s="42" t="s">
        <v>29</v>
      </c>
      <c r="E29" s="40" t="s">
        <v>6</v>
      </c>
      <c r="F29" s="58">
        <f>b. * t. * 10^-6</f>
        <v>2</v>
      </c>
      <c r="G29" s="38" t="s">
        <v>80</v>
      </c>
      <c r="H29" s="35" t="str">
        <f t="shared" ref="H29:H30" si="2">GetFormula(F29)</f>
        <v>(=b. * t. * 10^-6)</v>
      </c>
    </row>
    <row r="30" spans="1:12" x14ac:dyDescent="0.6">
      <c r="B30" s="38" t="s">
        <v>63</v>
      </c>
      <c r="D30" s="42" t="s">
        <v>64</v>
      </c>
      <c r="E30" s="40" t="s">
        <v>6</v>
      </c>
      <c r="F30" s="57">
        <f>As / (Act*10^6)</f>
        <v>1.2566370614359173E-2</v>
      </c>
      <c r="H30" s="35" t="str">
        <f t="shared" si="2"/>
        <v>(=As / (Act*10^6))</v>
      </c>
    </row>
    <row r="31" spans="1:12" x14ac:dyDescent="0.6">
      <c r="B31" s="53" t="str">
        <f>IF(ρ&lt;0.007,"Wapeningspercentage onder de 0,7 %. Vergroot de hoeveelheid wapening.","")</f>
        <v/>
      </c>
    </row>
    <row r="32" spans="1:12" ht="15.5" x14ac:dyDescent="0.85">
      <c r="B32" s="38" t="s">
        <v>72</v>
      </c>
      <c r="D32" s="42" t="s">
        <v>36</v>
      </c>
      <c r="E32" s="40" t="s">
        <v>6</v>
      </c>
      <c r="F32" s="46">
        <v>0.7</v>
      </c>
      <c r="G32" s="38" t="s">
        <v>14</v>
      </c>
      <c r="H32" s="35"/>
    </row>
    <row r="33" spans="2:14" ht="15.5" x14ac:dyDescent="0.85">
      <c r="B33" s="38" t="s">
        <v>34</v>
      </c>
      <c r="D33" s="42" t="s">
        <v>35</v>
      </c>
      <c r="E33" s="40" t="s">
        <v>6</v>
      </c>
      <c r="F33" s="46">
        <f>αct * fctm</f>
        <v>2.0275277076718221</v>
      </c>
      <c r="G33" s="30" t="s">
        <v>78</v>
      </c>
      <c r="H33" s="35" t="str">
        <f t="shared" ref="H33" si="3">GetFormula(F33)</f>
        <v>(=αct * fctm)</v>
      </c>
    </row>
    <row r="34" spans="2:14" x14ac:dyDescent="0.6">
      <c r="D34" s="42"/>
      <c r="F34" s="46"/>
      <c r="H34" s="35"/>
    </row>
    <row r="35" spans="2:14" ht="15.5" x14ac:dyDescent="0.85">
      <c r="B35" s="38" t="s">
        <v>30</v>
      </c>
      <c r="D35" s="42" t="s">
        <v>31</v>
      </c>
      <c r="E35" s="40" t="s">
        <v>6</v>
      </c>
      <c r="F35" s="41">
        <f>IF(t.&lt;300,1,  IF(t.&gt;800,0.65,  -7*10^-4*t.+1.21))</f>
        <v>0.86</v>
      </c>
      <c r="G35" s="38" t="s">
        <v>14</v>
      </c>
      <c r="H35" s="35" t="str">
        <f>GetFormula(F35)</f>
        <v>(=IF(t.&lt;300,1,  IF(t.&gt;800,0.65,  -7*10^-4*t.+1.21)))</v>
      </c>
    </row>
    <row r="36" spans="2:14" ht="15.5" x14ac:dyDescent="0.85">
      <c r="B36" s="38" t="s">
        <v>32</v>
      </c>
      <c r="D36" s="42" t="s">
        <v>33</v>
      </c>
      <c r="E36" s="40" t="s">
        <v>6</v>
      </c>
      <c r="F36" s="46">
        <v>1</v>
      </c>
      <c r="G36" s="38" t="s">
        <v>14</v>
      </c>
      <c r="H36" s="35"/>
    </row>
    <row r="38" spans="2:14" ht="15.5" x14ac:dyDescent="0.85">
      <c r="B38" s="38" t="s">
        <v>59</v>
      </c>
      <c r="D38" s="42" t="s">
        <v>61</v>
      </c>
      <c r="E38" s="40" t="s">
        <v>6</v>
      </c>
      <c r="F38" s="47">
        <f>Act*10^6 * fct.eff * (1 + αe*ρ) *k. *10^-3</f>
        <v>3752.9434336890868</v>
      </c>
      <c r="G38" s="38" t="s">
        <v>60</v>
      </c>
      <c r="H38" s="56" t="str">
        <f>GetFormula(F38)</f>
        <v>(=Act*10^6 * fct.eff * (1 + αe*ρ) *k. *10^-3)</v>
      </c>
    </row>
    <row r="39" spans="2:14" ht="15.5" x14ac:dyDescent="0.85">
      <c r="B39" s="38" t="s">
        <v>70</v>
      </c>
      <c r="D39" s="42" t="s">
        <v>37</v>
      </c>
      <c r="E39" s="40" t="s">
        <v>6</v>
      </c>
      <c r="F39" s="47">
        <f>Ncr*10^3 / As</f>
        <v>149.32487465397222</v>
      </c>
      <c r="G39" s="30" t="s">
        <v>78</v>
      </c>
      <c r="H39" s="35" t="str">
        <f>GetFormula(F39)</f>
        <v>(=Ncr*10^3 / As)</v>
      </c>
      <c r="N39" s="54"/>
    </row>
    <row r="40" spans="2:14" x14ac:dyDescent="0.6">
      <c r="B40" s="45"/>
    </row>
    <row r="41" spans="2:14" x14ac:dyDescent="0.6">
      <c r="B41" s="52" t="s">
        <v>38</v>
      </c>
      <c r="F41" s="53" t="str">
        <f>IF(σs&lt;fyk,"optredende staalspanning onder vloeispanning","staalspanning groter dan vloeispanning, wapening aanpassingen")</f>
        <v>optredende staalspanning onder vloeispanning</v>
      </c>
    </row>
    <row r="43" spans="2:14" ht="15.5" x14ac:dyDescent="0.85">
      <c r="B43" s="38" t="s">
        <v>39</v>
      </c>
      <c r="D43" s="42" t="s">
        <v>41</v>
      </c>
      <c r="E43" s="40" t="s">
        <v>6</v>
      </c>
      <c r="F43" s="55">
        <f>MIN(2.5*(c.+0.5*Økm), t./2)</f>
        <v>200</v>
      </c>
      <c r="G43" s="38" t="s">
        <v>7</v>
      </c>
      <c r="H43" s="35" t="str">
        <f>GetFormula(F43)</f>
        <v>(=MIN(2.5*(c.+0.5*Økm), t./2))</v>
      </c>
    </row>
    <row r="44" spans="2:14" ht="15.5" x14ac:dyDescent="0.85">
      <c r="B44" s="38" t="s">
        <v>42</v>
      </c>
      <c r="D44" s="42" t="s">
        <v>43</v>
      </c>
      <c r="E44" s="40" t="s">
        <v>6</v>
      </c>
      <c r="F44" s="58">
        <f>hc.eff * b. * 10^-6</f>
        <v>0.79999999999999993</v>
      </c>
      <c r="G44" s="38" t="s">
        <v>80</v>
      </c>
      <c r="H44" s="35" t="str">
        <f>GetFormula(F44)</f>
        <v>(=hc.eff * b. * 10^-6)</v>
      </c>
    </row>
    <row r="45" spans="2:14" ht="15.5" x14ac:dyDescent="0.85">
      <c r="B45" s="38" t="s">
        <v>74</v>
      </c>
      <c r="D45" s="42" t="s">
        <v>44</v>
      </c>
      <c r="E45" s="40" t="s">
        <v>6</v>
      </c>
      <c r="F45" s="57">
        <f>0.5*As / (Ac.eff*10^6)</f>
        <v>1.570796326794897E-2</v>
      </c>
      <c r="H45" s="35" t="str">
        <f>GetFormula(F45)</f>
        <v>(=0.5*As / (Ac.eff*10^6))</v>
      </c>
    </row>
    <row r="46" spans="2:14" ht="15.5" x14ac:dyDescent="0.85">
      <c r="B46" s="38" t="s">
        <v>71</v>
      </c>
      <c r="D46" s="42" t="s">
        <v>45</v>
      </c>
      <c r="E46" s="40" t="s">
        <v>6</v>
      </c>
      <c r="F46" s="46">
        <f>Es / Ecm</f>
        <v>6.0606060606060606</v>
      </c>
      <c r="G46" s="38" t="s">
        <v>14</v>
      </c>
      <c r="H46" s="35" t="str">
        <f>GetFormula(F46)</f>
        <v>(=Es / Ecm)</v>
      </c>
    </row>
    <row r="47" spans="2:14" ht="15.5" x14ac:dyDescent="0.85">
      <c r="B47" s="38" t="s">
        <v>47</v>
      </c>
      <c r="D47" s="42" t="s">
        <v>48</v>
      </c>
      <c r="E47" s="40" t="s">
        <v>6</v>
      </c>
      <c r="F47" s="46">
        <v>0.4</v>
      </c>
      <c r="G47" s="38" t="s">
        <v>14</v>
      </c>
      <c r="H47" s="35"/>
    </row>
    <row r="49" spans="2:8" ht="15.5" x14ac:dyDescent="0.85">
      <c r="B49" s="38" t="s">
        <v>46</v>
      </c>
      <c r="D49" s="39" t="s">
        <v>58</v>
      </c>
      <c r="E49" s="40" t="s">
        <v>6</v>
      </c>
      <c r="F49" s="58">
        <f>MAX((σs-kt*fct.eff/ρp.eff*(1+αe*ρp.eff)), 0.6*σs) / Es</f>
        <v>0.46389543429813612</v>
      </c>
      <c r="G49" s="38" t="s">
        <v>81</v>
      </c>
      <c r="H49" s="35" t="str">
        <f>GetFormula(F49)</f>
        <v>(=MAX((σs-kt*fct.eff/ρp.eff*(1+αe*ρp.eff)), 0.6*σs) / Es)</v>
      </c>
    </row>
    <row r="51" spans="2:8" ht="15.5" x14ac:dyDescent="0.85">
      <c r="B51" s="38" t="s">
        <v>55</v>
      </c>
      <c r="D51" s="42" t="s">
        <v>53</v>
      </c>
      <c r="E51" s="40" t="s">
        <v>6</v>
      </c>
      <c r="F51" s="46">
        <v>0.8</v>
      </c>
      <c r="G51" s="38" t="s">
        <v>14</v>
      </c>
    </row>
    <row r="52" spans="2:8" ht="15.5" x14ac:dyDescent="0.85">
      <c r="B52" s="38" t="s">
        <v>56</v>
      </c>
      <c r="D52" s="42" t="s">
        <v>52</v>
      </c>
      <c r="E52" s="40" t="s">
        <v>6</v>
      </c>
      <c r="F52" s="46">
        <v>1</v>
      </c>
      <c r="G52" s="38" t="s">
        <v>14</v>
      </c>
    </row>
    <row r="53" spans="2:8" ht="15.5" x14ac:dyDescent="0.85">
      <c r="D53" s="42" t="s">
        <v>54</v>
      </c>
      <c r="E53" s="40" t="s">
        <v>6</v>
      </c>
      <c r="F53" s="46">
        <v>0</v>
      </c>
      <c r="G53" s="38" t="s">
        <v>14</v>
      </c>
    </row>
    <row r="54" spans="2:8" ht="15.5" x14ac:dyDescent="0.85">
      <c r="D54" s="42" t="s">
        <v>51</v>
      </c>
      <c r="E54" s="40" t="s">
        <v>6</v>
      </c>
      <c r="F54" s="41">
        <v>0.42499999999999999</v>
      </c>
      <c r="G54" s="38" t="s">
        <v>14</v>
      </c>
    </row>
    <row r="56" spans="2:8" ht="15.5" x14ac:dyDescent="0.85">
      <c r="B56" s="38" t="s">
        <v>57</v>
      </c>
      <c r="D56" s="42" t="s">
        <v>50</v>
      </c>
      <c r="E56" s="40" t="s">
        <v>6</v>
      </c>
      <c r="F56" s="47">
        <f>k.3*c.+k.1*k.2*k.4*Økm/ρp.eff</f>
        <v>432.90144520995523</v>
      </c>
      <c r="G56" s="38" t="s">
        <v>7</v>
      </c>
      <c r="H56" s="35" t="str">
        <f>GetFormula(F56)</f>
        <v>(=k.3*c.+k.1*k.2*k.4*Økm/ρp.eff)</v>
      </c>
    </row>
    <row r="57" spans="2:8" ht="15.5" x14ac:dyDescent="0.85">
      <c r="B57" s="38" t="s">
        <v>77</v>
      </c>
      <c r="D57" s="42" t="s">
        <v>62</v>
      </c>
      <c r="E57" s="40" t="s">
        <v>6</v>
      </c>
      <c r="F57" s="47">
        <f>MAX(50-0.8*fck, 15) * Økm</f>
        <v>520</v>
      </c>
      <c r="G57" s="38" t="s">
        <v>7</v>
      </c>
      <c r="H57" s="35" t="str">
        <f>GetFormula(F57)</f>
        <v>(=MAX(50-0.8*fck, 15) * Økm)</v>
      </c>
    </row>
    <row r="58" spans="2:8" x14ac:dyDescent="0.6">
      <c r="D58" s="42"/>
    </row>
    <row r="59" spans="2:8" ht="15.5" x14ac:dyDescent="0.85">
      <c r="B59" s="38" t="s">
        <v>76</v>
      </c>
      <c r="D59" s="42" t="s">
        <v>49</v>
      </c>
      <c r="E59" s="40" t="s">
        <v>6</v>
      </c>
      <c r="F59" s="46">
        <f>MIN(sr.max,sr.NB) * (εsm_εcm*10^-3)</f>
        <v>0.20082100393396296</v>
      </c>
      <c r="G59" s="38" t="s">
        <v>7</v>
      </c>
      <c r="H59" s="35" t="str">
        <f>GetFormula(F59)</f>
        <v>(=MIN(sr.max,sr.NB) * (εsm_εcm*10^-3))</v>
      </c>
    </row>
  </sheetData>
  <conditionalFormatting sqref="F41:K41">
    <cfRule type="expression" dxfId="1" priority="2">
      <formula>$F$39&gt;$F$14</formula>
    </cfRule>
  </conditionalFormatting>
  <conditionalFormatting sqref="B31:K31">
    <cfRule type="expression" dxfId="0" priority="1">
      <formula>$F$30&lt;0.007</formula>
    </cfRule>
  </conditionalFormatting>
  <dataValidations disablePrompts="1" count="1">
    <dataValidation type="list" allowBlank="1" showInputMessage="1" showErrorMessage="1" sqref="F8" xr:uid="{F381A089-B7AB-4643-AABB-92960C7FDC3E}">
      <formula1>"C12/15,C16/20,C20/25,C25/30,C30/37,C35/45,C40/50,C45/55,C50/60,C55/67"</formula1>
    </dataValidation>
  </dataValidations>
  <pageMargins left="0.47244094488188981" right="0.47244094488188981" top="0.55118110236220474" bottom="0.55118110236220474" header="0.31496062992125984" footer="0.31496062992125984"/>
  <pageSetup paperSize="9" scale="86" fitToHeight="0" orientation="portrait" r:id="rId1"/>
  <headerFooter>
    <oddFooter>&amp;C&amp;A &amp; blz.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68094685D6B458336CA2BE4C15554" ma:contentTypeVersion="13" ma:contentTypeDescription="Een nieuw document maken." ma:contentTypeScope="" ma:versionID="39bcb8ba164a52f3ab1bd43654002827">
  <xsd:schema xmlns:xsd="http://www.w3.org/2001/XMLSchema" xmlns:xs="http://www.w3.org/2001/XMLSchema" xmlns:p="http://schemas.microsoft.com/office/2006/metadata/properties" xmlns:ns3="66741dec-ea17-4f34-9a96-ae6331deaa4c" xmlns:ns4="6163b170-1e47-4634-b62f-da2d748ecb65" targetNamespace="http://schemas.microsoft.com/office/2006/metadata/properties" ma:root="true" ma:fieldsID="44a7633831c0c3e63b7924419d6ff752" ns3:_="" ns4:_="">
    <xsd:import namespace="66741dec-ea17-4f34-9a96-ae6331deaa4c"/>
    <xsd:import namespace="6163b170-1e47-4634-b62f-da2d748ecb6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41dec-ea17-4f34-9a96-ae6331deaa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3b170-1e47-4634-b62f-da2d748ec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96AE6-0197-4484-9BA0-A2A387D00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41dec-ea17-4f34-9a96-ae6331deaa4c"/>
    <ds:schemaRef ds:uri="6163b170-1e47-4634-b62f-da2d748ec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FE9ED-EE45-4CAA-A04C-C178D1F9FA8D}">
  <ds:schemaRefs>
    <ds:schemaRef ds:uri="66741dec-ea17-4f34-9a96-ae6331deaa4c"/>
    <ds:schemaRef ds:uri="6163b170-1e47-4634-b62f-da2d748ecb65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4CAD31-E699-4D7B-9E61-B07C6CCAE1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33</vt:i4>
      </vt:variant>
    </vt:vector>
  </HeadingPairs>
  <TitlesOfParts>
    <vt:vector size="34" baseType="lpstr">
      <vt:lpstr>CROW_scheurwijdte</vt:lpstr>
      <vt:lpstr>Ac.eff</vt:lpstr>
      <vt:lpstr>Act</vt:lpstr>
      <vt:lpstr>CROW_scheurwijdte!Afdrukbereik</vt:lpstr>
      <vt:lpstr>CROW_scheurwijdte!Afdruktitels</vt:lpstr>
      <vt:lpstr>As</vt:lpstr>
      <vt:lpstr>b.</vt:lpstr>
      <vt:lpstr>c.</vt:lpstr>
      <vt:lpstr>Ecm</vt:lpstr>
      <vt:lpstr>Es</vt:lpstr>
      <vt:lpstr>fck</vt:lpstr>
      <vt:lpstr>fct.eff</vt:lpstr>
      <vt:lpstr>fctm</vt:lpstr>
      <vt:lpstr>fyk</vt:lpstr>
      <vt:lpstr>hc.eff</vt:lpstr>
      <vt:lpstr>k.</vt:lpstr>
      <vt:lpstr>k.1</vt:lpstr>
      <vt:lpstr>k.2</vt:lpstr>
      <vt:lpstr>k.3</vt:lpstr>
      <vt:lpstr>k.4</vt:lpstr>
      <vt:lpstr>kc</vt:lpstr>
      <vt:lpstr>kt</vt:lpstr>
      <vt:lpstr>Ncr</vt:lpstr>
      <vt:lpstr>Økm</vt:lpstr>
      <vt:lpstr>sr.max</vt:lpstr>
      <vt:lpstr>sr.NB</vt:lpstr>
      <vt:lpstr>swap</vt:lpstr>
      <vt:lpstr>t.</vt:lpstr>
      <vt:lpstr>αct</vt:lpstr>
      <vt:lpstr>αe</vt:lpstr>
      <vt:lpstr>εsm_εcm</vt:lpstr>
      <vt:lpstr>ρ</vt:lpstr>
      <vt:lpstr>ρp.eff</vt:lpstr>
      <vt:lpstr>σs</vt:lpstr>
    </vt:vector>
  </TitlesOfParts>
  <Company>Royal BAM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Rooij, Ronnie de</dc:creator>
  <cp:lastModifiedBy>Reijnen, Sam</cp:lastModifiedBy>
  <cp:lastPrinted>2020-06-22T15:20:32Z</cp:lastPrinted>
  <dcterms:created xsi:type="dcterms:W3CDTF">2018-02-13T07:57:07Z</dcterms:created>
  <dcterms:modified xsi:type="dcterms:W3CDTF">2020-11-13T14:25:35Z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0x01010088B68094685D6B458336CA2BE4C15554</vt:lpwstr>
  </property>
</Properties>
</file>